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8900" windowHeight="10680" tabRatio="903" activeTab="6"/>
  </bookViews>
  <sheets>
    <sheet name="کشاورزی" sheetId="1" r:id="rId1"/>
    <sheet name="صنعت" sheetId="2" r:id="rId2"/>
    <sheet name="آبزی پروری" sheetId="3" r:id="rId3"/>
    <sheet name="خدمات" sheetId="4" r:id="rId4"/>
    <sheet name="سایرصنایع وابسته" sheetId="5" r:id="rId5"/>
    <sheet name="مرغداری" sheetId="6" r:id="rId6"/>
    <sheet name="دامداری" sheetId="7" r:id="rId7"/>
    <sheet name="شرب شهری و روستایی" sheetId="8" state="hidden" r:id="rId8"/>
  </sheets>
  <definedNames>
    <definedName name="_xlnm.Print_Area" localSheetId="7">'شرب شهری و روستایی'!$A$1:$E$19</definedName>
    <definedName name="_xlnm.Print_Area" localSheetId="0">'کشاورزی'!#REF!</definedName>
  </definedNames>
  <calcPr fullCalcOnLoad="1"/>
</workbook>
</file>

<file path=xl/sharedStrings.xml><?xml version="1.0" encoding="utf-8"?>
<sst xmlns="http://schemas.openxmlformats.org/spreadsheetml/2006/main" count="192" uniqueCount="34">
  <si>
    <t>رديف</t>
  </si>
  <si>
    <t>شهرستان</t>
  </si>
  <si>
    <t>تعدادكل@ چاهها</t>
  </si>
  <si>
    <t xml:space="preserve">آستارا </t>
  </si>
  <si>
    <t>آستانه اشرفيه</t>
  </si>
  <si>
    <t xml:space="preserve">املش </t>
  </si>
  <si>
    <t>بندر انزلي</t>
  </si>
  <si>
    <t xml:space="preserve">تالش </t>
  </si>
  <si>
    <t>رشت</t>
  </si>
  <si>
    <t xml:space="preserve">رضوانشهر </t>
  </si>
  <si>
    <t xml:space="preserve">رودبار </t>
  </si>
  <si>
    <t xml:space="preserve">رودسر </t>
  </si>
  <si>
    <t>سياهكل</t>
  </si>
  <si>
    <t>شفت</t>
  </si>
  <si>
    <t xml:space="preserve">صومعه سرا </t>
  </si>
  <si>
    <t xml:space="preserve">فومن </t>
  </si>
  <si>
    <t>قزوين</t>
  </si>
  <si>
    <t xml:space="preserve">لاهيجان </t>
  </si>
  <si>
    <t xml:space="preserve">لنگرود </t>
  </si>
  <si>
    <t>ماسال</t>
  </si>
  <si>
    <t>تعدادكل چاهها</t>
  </si>
  <si>
    <t>خدمات</t>
  </si>
  <si>
    <t>آبزی پروری</t>
  </si>
  <si>
    <t>صنعت</t>
  </si>
  <si>
    <t>کشاورزی</t>
  </si>
  <si>
    <t>شرب  شهری و روستایی</t>
  </si>
  <si>
    <t>جمع</t>
  </si>
  <si>
    <t>تعدادكل چاهها و چشمه ها</t>
  </si>
  <si>
    <t>.</t>
  </si>
  <si>
    <t>دبي (لیتر)</t>
  </si>
  <si>
    <t>تخليه ساليانه(mcm)</t>
  </si>
  <si>
    <t>سایر مرغداری</t>
  </si>
  <si>
    <t>سایر دامداری و پرواربندی</t>
  </si>
  <si>
    <t>سایر صنایع وابسته به کشاورزی</t>
  </si>
</sst>
</file>

<file path=xl/styles.xml><?xml version="1.0" encoding="utf-8"?>
<styleSheet xmlns="http://schemas.openxmlformats.org/spreadsheetml/2006/main">
  <numFmts count="20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#,##0.00000"/>
    <numFmt numFmtId="165" formatCode="#,##0.000"/>
    <numFmt numFmtId="166" formatCode="#,##0.000000000"/>
    <numFmt numFmtId="167" formatCode="#,##0.0000"/>
    <numFmt numFmtId="168" formatCode="#,##0.000000"/>
    <numFmt numFmtId="169" formatCode="0.000"/>
    <numFmt numFmtId="170" formatCode="0.0000"/>
    <numFmt numFmtId="171" formatCode="0.000000"/>
    <numFmt numFmtId="172" formatCode="0.00000"/>
    <numFmt numFmtId="173" formatCode="0.0"/>
    <numFmt numFmtId="174" formatCode="[$-429]hh:mm:ss\ AM/PM"/>
    <numFmt numFmtId="175" formatCode="0.0000000"/>
  </numFmts>
  <fonts count="40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12"/>
      <color indexed="8"/>
      <name val="B Mitra"/>
      <family val="0"/>
    </font>
    <font>
      <b/>
      <sz val="1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b/>
      <sz val="12"/>
      <color theme="1"/>
      <name val="B Mitra"/>
      <family val="0"/>
    </font>
    <font>
      <b/>
      <sz val="1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2" fontId="37" fillId="0" borderId="0" xfId="0" applyNumberFormat="1" applyFont="1" applyBorder="1" applyAlignment="1">
      <alignment horizontal="center" vertical="center"/>
    </xf>
    <xf numFmtId="2" fontId="37" fillId="33" borderId="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37" fillId="33" borderId="0" xfId="0" applyFont="1" applyFill="1" applyAlignment="1">
      <alignment/>
    </xf>
    <xf numFmtId="0" fontId="38" fillId="0" borderId="10" xfId="0" applyFont="1" applyBorder="1" applyAlignment="1">
      <alignment horizontal="center" vertical="center"/>
    </xf>
    <xf numFmtId="169" fontId="38" fillId="0" borderId="10" xfId="0" applyNumberFormat="1" applyFont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169" fontId="38" fillId="33" borderId="10" xfId="0" applyNumberFormat="1" applyFont="1" applyFill="1" applyBorder="1" applyAlignment="1">
      <alignment horizontal="center" vertical="center"/>
    </xf>
    <xf numFmtId="1" fontId="38" fillId="0" borderId="10" xfId="0" applyNumberFormat="1" applyFont="1" applyBorder="1" applyAlignment="1">
      <alignment horizontal="center" vertical="center"/>
    </xf>
    <xf numFmtId="2" fontId="38" fillId="0" borderId="10" xfId="0" applyNumberFormat="1" applyFont="1" applyBorder="1" applyAlignment="1">
      <alignment horizontal="center" vertical="center"/>
    </xf>
    <xf numFmtId="2" fontId="38" fillId="33" borderId="10" xfId="0" applyNumberFormat="1" applyFont="1" applyFill="1" applyBorder="1" applyAlignment="1">
      <alignment horizontal="center" vertical="center"/>
    </xf>
    <xf numFmtId="169" fontId="38" fillId="34" borderId="10" xfId="0" applyNumberFormat="1" applyFont="1" applyFill="1" applyBorder="1" applyAlignment="1">
      <alignment horizontal="center" vertical="center"/>
    </xf>
    <xf numFmtId="1" fontId="38" fillId="34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69" fontId="38" fillId="35" borderId="10" xfId="0" applyNumberFormat="1" applyFont="1" applyFill="1" applyBorder="1" applyAlignment="1">
      <alignment horizontal="center" vertical="center"/>
    </xf>
    <xf numFmtId="1" fontId="38" fillId="35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38" fillId="35" borderId="10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9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B1:F25"/>
  <sheetViews>
    <sheetView rightToLeft="1" zoomScalePageLayoutView="0" workbookViewId="0" topLeftCell="B1">
      <selection activeCell="J11" sqref="J11"/>
    </sheetView>
  </sheetViews>
  <sheetFormatPr defaultColWidth="9.140625" defaultRowHeight="15"/>
  <cols>
    <col min="3" max="3" width="11.7109375" style="0" bestFit="1" customWidth="1"/>
    <col min="4" max="4" width="13.57421875" style="0" bestFit="1" customWidth="1"/>
    <col min="5" max="5" width="18.140625" style="0" bestFit="1" customWidth="1"/>
    <col min="6" max="6" width="14.7109375" style="0" bestFit="1" customWidth="1"/>
    <col min="7" max="7" width="17.28125" style="0" customWidth="1"/>
  </cols>
  <sheetData>
    <row r="1" spans="2:6" ht="25.5" customHeight="1">
      <c r="B1" s="22" t="s">
        <v>24</v>
      </c>
      <c r="C1" s="22"/>
      <c r="D1" s="22"/>
      <c r="E1" s="22"/>
      <c r="F1" s="22"/>
    </row>
    <row r="2" spans="2:6" ht="25.5" customHeight="1">
      <c r="B2" s="8" t="s">
        <v>0</v>
      </c>
      <c r="C2" s="8" t="s">
        <v>1</v>
      </c>
      <c r="D2" s="9" t="s">
        <v>29</v>
      </c>
      <c r="E2" s="9" t="s">
        <v>30</v>
      </c>
      <c r="F2" s="9" t="s">
        <v>2</v>
      </c>
    </row>
    <row r="3" spans="2:6" s="6" customFormat="1" ht="21.75" customHeight="1">
      <c r="B3" s="10">
        <v>1</v>
      </c>
      <c r="C3" s="10" t="s">
        <v>3</v>
      </c>
      <c r="D3" s="15">
        <f>1137.6184+14.538</f>
        <v>1152.1564</v>
      </c>
      <c r="E3" s="15">
        <f>4.97653+0.066152</f>
        <v>5.042682</v>
      </c>
      <c r="F3" s="16">
        <f>545+11</f>
        <v>556</v>
      </c>
    </row>
    <row r="4" spans="2:6" s="6" customFormat="1" ht="21.75" customHeight="1">
      <c r="B4" s="10">
        <v>2</v>
      </c>
      <c r="C4" s="10" t="s">
        <v>4</v>
      </c>
      <c r="D4" s="18">
        <f>411.968+18.78</f>
        <v>430.74800000000005</v>
      </c>
      <c r="E4" s="18">
        <f>1.228597+0.068328</f>
        <v>1.2969249999999999</v>
      </c>
      <c r="F4" s="19">
        <f>421+3</f>
        <v>424</v>
      </c>
    </row>
    <row r="5" spans="2:6" s="6" customFormat="1" ht="21.75" customHeight="1">
      <c r="B5" s="10">
        <v>3</v>
      </c>
      <c r="C5" s="10" t="s">
        <v>5</v>
      </c>
      <c r="D5" s="18">
        <v>1408.987</v>
      </c>
      <c r="E5" s="18">
        <v>5.627</v>
      </c>
      <c r="F5" s="19">
        <v>453</v>
      </c>
    </row>
    <row r="6" spans="2:6" s="6" customFormat="1" ht="21.75" customHeight="1">
      <c r="B6" s="10">
        <v>4</v>
      </c>
      <c r="C6" s="10" t="s">
        <v>6</v>
      </c>
      <c r="D6" s="18">
        <f>826.764+43.84</f>
        <v>870.604</v>
      </c>
      <c r="E6" s="18">
        <f>2.868527+0.207497</f>
        <v>3.076024</v>
      </c>
      <c r="F6" s="19">
        <f>199+10</f>
        <v>209</v>
      </c>
    </row>
    <row r="7" spans="2:6" s="6" customFormat="1" ht="21.75" customHeight="1">
      <c r="B7" s="10">
        <v>5</v>
      </c>
      <c r="C7" s="10" t="s">
        <v>7</v>
      </c>
      <c r="D7" s="15">
        <v>427710.717</v>
      </c>
      <c r="E7" s="15">
        <v>37.765</v>
      </c>
      <c r="F7" s="16">
        <v>5608</v>
      </c>
    </row>
    <row r="8" spans="2:6" s="6" customFormat="1" ht="21.75" customHeight="1">
      <c r="B8" s="10">
        <v>6</v>
      </c>
      <c r="C8" s="10" t="s">
        <v>8</v>
      </c>
      <c r="D8" s="18">
        <f>2355.257+22.2</f>
        <v>2377.457</v>
      </c>
      <c r="E8" s="18">
        <f>6.650437+0.156959</f>
        <v>6.807396</v>
      </c>
      <c r="F8" s="19">
        <f>756+2</f>
        <v>758</v>
      </c>
    </row>
    <row r="9" spans="2:6" s="6" customFormat="1" ht="21.75" customHeight="1">
      <c r="B9" s="10">
        <v>7</v>
      </c>
      <c r="C9" s="10" t="s">
        <v>9</v>
      </c>
      <c r="D9" s="18">
        <v>3420.768</v>
      </c>
      <c r="E9" s="18">
        <v>11.761</v>
      </c>
      <c r="F9" s="19">
        <v>1019</v>
      </c>
    </row>
    <row r="10" spans="2:6" s="6" customFormat="1" ht="21.75" customHeight="1">
      <c r="B10" s="10">
        <v>8</v>
      </c>
      <c r="C10" s="10" t="s">
        <v>10</v>
      </c>
      <c r="D10" s="18">
        <f>285.592+11.86</f>
        <v>297.452</v>
      </c>
      <c r="E10" s="18">
        <f>1.092845+0.053494</f>
        <v>1.146339</v>
      </c>
      <c r="F10" s="19">
        <f>120+5</f>
        <v>125</v>
      </c>
    </row>
    <row r="11" spans="2:6" s="6" customFormat="1" ht="21.75" customHeight="1">
      <c r="B11" s="10">
        <v>9</v>
      </c>
      <c r="C11" s="10" t="s">
        <v>11</v>
      </c>
      <c r="D11" s="18">
        <v>3400.408</v>
      </c>
      <c r="E11" s="18">
        <v>11.908</v>
      </c>
      <c r="F11" s="19">
        <v>2202</v>
      </c>
    </row>
    <row r="12" spans="2:6" s="6" customFormat="1" ht="21.75" customHeight="1">
      <c r="B12" s="10">
        <v>10</v>
      </c>
      <c r="C12" s="10" t="s">
        <v>12</v>
      </c>
      <c r="D12" s="18">
        <v>64.3664</v>
      </c>
      <c r="E12" s="18">
        <v>0.51519</v>
      </c>
      <c r="F12" s="19">
        <v>60</v>
      </c>
    </row>
    <row r="13" spans="2:6" s="6" customFormat="1" ht="21.75" customHeight="1">
      <c r="B13" s="10">
        <v>11</v>
      </c>
      <c r="C13" s="10" t="s">
        <v>13</v>
      </c>
      <c r="D13" s="18">
        <f>775.024+23.202</f>
        <v>798.226</v>
      </c>
      <c r="E13" s="18">
        <f>2.320626+0.051127</f>
        <v>2.371753</v>
      </c>
      <c r="F13" s="19">
        <f>150+4</f>
        <v>154</v>
      </c>
    </row>
    <row r="14" spans="2:6" s="6" customFormat="1" ht="21.75" customHeight="1">
      <c r="B14" s="10">
        <v>12</v>
      </c>
      <c r="C14" s="10" t="s">
        <v>14</v>
      </c>
      <c r="D14" s="18">
        <v>1796.8</v>
      </c>
      <c r="E14" s="18">
        <v>6.449</v>
      </c>
      <c r="F14" s="19">
        <v>491</v>
      </c>
    </row>
    <row r="15" spans="2:6" s="6" customFormat="1" ht="21.75" customHeight="1">
      <c r="B15" s="10">
        <v>13</v>
      </c>
      <c r="C15" s="10" t="s">
        <v>15</v>
      </c>
      <c r="D15" s="18">
        <f>971.4008+40.71+2.225</f>
        <v>1014.3358000000001</v>
      </c>
      <c r="E15" s="18">
        <f>3.175163+0.151235+0.01521</f>
        <v>3.3416080000000004</v>
      </c>
      <c r="F15" s="19">
        <f>310+9+1</f>
        <v>320</v>
      </c>
    </row>
    <row r="16" spans="2:6" ht="21.75" customHeight="1">
      <c r="B16" s="8">
        <v>14</v>
      </c>
      <c r="C16" s="8" t="s">
        <v>16</v>
      </c>
      <c r="D16" s="18">
        <v>25</v>
      </c>
      <c r="E16" s="18">
        <v>0.09</v>
      </c>
      <c r="F16" s="19">
        <v>1</v>
      </c>
    </row>
    <row r="17" spans="2:6" s="6" customFormat="1" ht="21.75" customHeight="1">
      <c r="B17" s="10">
        <v>15</v>
      </c>
      <c r="C17" s="10" t="s">
        <v>17</v>
      </c>
      <c r="D17" s="18">
        <v>298.9831</v>
      </c>
      <c r="E17" s="18">
        <v>1.054362</v>
      </c>
      <c r="F17" s="19">
        <v>311</v>
      </c>
    </row>
    <row r="18" spans="2:6" s="6" customFormat="1" ht="21.75" customHeight="1">
      <c r="B18" s="10">
        <v>16</v>
      </c>
      <c r="C18" s="10" t="s">
        <v>18</v>
      </c>
      <c r="D18" s="18">
        <f>719.852+10.959</f>
        <v>730.8109999999999</v>
      </c>
      <c r="E18" s="18">
        <f>2.739319+0.075192</f>
        <v>2.814511</v>
      </c>
      <c r="F18" s="19">
        <f>562+5</f>
        <v>567</v>
      </c>
    </row>
    <row r="19" spans="2:6" s="6" customFormat="1" ht="21.75" customHeight="1">
      <c r="B19" s="10">
        <v>17</v>
      </c>
      <c r="C19" s="10" t="s">
        <v>19</v>
      </c>
      <c r="D19" s="18">
        <v>1826.758</v>
      </c>
      <c r="E19" s="18">
        <v>5.533</v>
      </c>
      <c r="F19" s="19">
        <v>482</v>
      </c>
    </row>
    <row r="20" spans="2:6" ht="21.75" customHeight="1">
      <c r="B20" s="23" t="s">
        <v>26</v>
      </c>
      <c r="C20" s="24"/>
      <c r="D20" s="13">
        <f>SUM(D3:D19)</f>
        <v>447624.57769999997</v>
      </c>
      <c r="E20" s="9">
        <f>SUM(E3:E19)</f>
        <v>106.59978999999998</v>
      </c>
      <c r="F20" s="12">
        <f>SUM(F3:F19)</f>
        <v>13740</v>
      </c>
    </row>
    <row r="23" ht="14.25">
      <c r="F23" s="17"/>
    </row>
    <row r="25" ht="14.25">
      <c r="D25" s="17"/>
    </row>
  </sheetData>
  <sheetProtection/>
  <mergeCells count="2">
    <mergeCell ref="B1:F1"/>
    <mergeCell ref="B20:C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0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D1:K23"/>
  <sheetViews>
    <sheetView rightToLeft="1" zoomScale="110" zoomScaleNormal="110" zoomScalePageLayoutView="0" workbookViewId="0" topLeftCell="C1">
      <selection activeCell="F3" sqref="F3"/>
    </sheetView>
  </sheetViews>
  <sheetFormatPr defaultColWidth="9.140625" defaultRowHeight="15"/>
  <cols>
    <col min="5" max="5" width="11.7109375" style="0" bestFit="1" customWidth="1"/>
    <col min="6" max="6" width="10.28125" style="0" bestFit="1" customWidth="1"/>
    <col min="7" max="7" width="23.57421875" style="0" customWidth="1"/>
    <col min="8" max="8" width="12.421875" style="0" bestFit="1" customWidth="1"/>
  </cols>
  <sheetData>
    <row r="1" spans="4:8" ht="35.25" customHeight="1">
      <c r="D1" s="25" t="s">
        <v>23</v>
      </c>
      <c r="E1" s="26"/>
      <c r="F1" s="26"/>
      <c r="G1" s="26"/>
      <c r="H1" s="27"/>
    </row>
    <row r="2" spans="4:8" ht="21.75" customHeight="1">
      <c r="D2" s="10" t="s">
        <v>0</v>
      </c>
      <c r="E2" s="10" t="s">
        <v>1</v>
      </c>
      <c r="F2" s="9" t="s">
        <v>29</v>
      </c>
      <c r="G2" s="9" t="s">
        <v>30</v>
      </c>
      <c r="H2" s="10" t="s">
        <v>20</v>
      </c>
    </row>
    <row r="3" spans="4:8" s="6" customFormat="1" ht="21.75" customHeight="1">
      <c r="D3" s="10">
        <v>1</v>
      </c>
      <c r="E3" s="10" t="s">
        <v>3</v>
      </c>
      <c r="F3" s="10">
        <v>9.4912</v>
      </c>
      <c r="G3" s="10">
        <v>0.201587</v>
      </c>
      <c r="H3" s="10">
        <v>15</v>
      </c>
    </row>
    <row r="4" spans="4:8" s="6" customFormat="1" ht="21.75" customHeight="1">
      <c r="D4" s="10">
        <v>2</v>
      </c>
      <c r="E4" s="10" t="s">
        <v>4</v>
      </c>
      <c r="F4" s="10">
        <v>28.4077</v>
      </c>
      <c r="G4" s="10">
        <v>0.605888</v>
      </c>
      <c r="H4" s="10">
        <v>52</v>
      </c>
    </row>
    <row r="5" spans="4:8" s="6" customFormat="1" ht="21.75" customHeight="1">
      <c r="D5" s="10">
        <v>3</v>
      </c>
      <c r="E5" s="10" t="s">
        <v>5</v>
      </c>
      <c r="F5" s="10">
        <v>13.8451</v>
      </c>
      <c r="G5" s="10">
        <v>0.294057</v>
      </c>
      <c r="H5" s="10">
        <v>34</v>
      </c>
    </row>
    <row r="6" spans="4:8" s="6" customFormat="1" ht="21.75" customHeight="1">
      <c r="D6" s="10">
        <v>4</v>
      </c>
      <c r="E6" s="10" t="s">
        <v>6</v>
      </c>
      <c r="F6" s="10">
        <v>27.0174</v>
      </c>
      <c r="G6" s="10">
        <v>0.573817</v>
      </c>
      <c r="H6" s="10">
        <v>88</v>
      </c>
    </row>
    <row r="7" spans="4:8" s="6" customFormat="1" ht="21.75" customHeight="1">
      <c r="D7" s="10">
        <v>5</v>
      </c>
      <c r="E7" s="10" t="s">
        <v>7</v>
      </c>
      <c r="F7" s="10">
        <f>55.1703+0.5</f>
        <v>55.6703</v>
      </c>
      <c r="G7" s="10">
        <f>1.202047+0.01062</f>
        <v>1.2126670000000002</v>
      </c>
      <c r="H7" s="10">
        <f>65+1</f>
        <v>66</v>
      </c>
    </row>
    <row r="8" spans="4:8" s="7" customFormat="1" ht="21.75" customHeight="1">
      <c r="D8" s="10">
        <v>6</v>
      </c>
      <c r="E8" s="10" t="s">
        <v>8</v>
      </c>
      <c r="F8" s="10">
        <f>979.674+43</f>
        <v>1022.674</v>
      </c>
      <c r="G8" s="10">
        <f>20.93791+0.607319</f>
        <v>21.545229</v>
      </c>
      <c r="H8" s="10">
        <f>491+3</f>
        <v>494</v>
      </c>
    </row>
    <row r="9" spans="4:8" s="7" customFormat="1" ht="21.75" customHeight="1">
      <c r="D9" s="10">
        <v>7</v>
      </c>
      <c r="E9" s="10" t="s">
        <v>9</v>
      </c>
      <c r="F9" s="10">
        <f>92.23+0.021</f>
        <v>92.251</v>
      </c>
      <c r="G9" s="10">
        <f>1.958962+0.000446</f>
        <v>1.959408</v>
      </c>
      <c r="H9" s="10">
        <f>17+1</f>
        <v>18</v>
      </c>
    </row>
    <row r="10" spans="4:8" s="7" customFormat="1" ht="21.75" customHeight="1">
      <c r="D10" s="10">
        <v>8</v>
      </c>
      <c r="E10" s="10" t="s">
        <v>10</v>
      </c>
      <c r="F10" s="10">
        <v>109.884</v>
      </c>
      <c r="G10" s="10">
        <v>2.333929</v>
      </c>
      <c r="H10" s="10">
        <v>20</v>
      </c>
    </row>
    <row r="11" spans="4:8" s="7" customFormat="1" ht="21.75" customHeight="1">
      <c r="D11" s="10">
        <v>9</v>
      </c>
      <c r="E11" s="10" t="s">
        <v>11</v>
      </c>
      <c r="F11" s="10">
        <v>43.2702</v>
      </c>
      <c r="G11" s="10">
        <v>0.918997</v>
      </c>
      <c r="H11" s="10">
        <v>141</v>
      </c>
    </row>
    <row r="12" spans="4:8" s="7" customFormat="1" ht="21.75" customHeight="1">
      <c r="D12" s="10">
        <v>10</v>
      </c>
      <c r="E12" s="10" t="s">
        <v>12</v>
      </c>
      <c r="F12" s="10">
        <v>3.966</v>
      </c>
      <c r="G12" s="10">
        <v>0.084234</v>
      </c>
      <c r="H12" s="10">
        <v>11</v>
      </c>
    </row>
    <row r="13" spans="4:8" s="7" customFormat="1" ht="21.75" customHeight="1">
      <c r="D13" s="10">
        <v>11</v>
      </c>
      <c r="E13" s="10" t="s">
        <v>13</v>
      </c>
      <c r="F13" s="10">
        <v>27.9776</v>
      </c>
      <c r="G13" s="10">
        <v>0.594231</v>
      </c>
      <c r="H13" s="10">
        <v>44</v>
      </c>
    </row>
    <row r="14" spans="4:8" s="1" customFormat="1" ht="21.75" customHeight="1">
      <c r="D14" s="10">
        <v>12</v>
      </c>
      <c r="E14" s="10" t="s">
        <v>14</v>
      </c>
      <c r="F14" s="10">
        <f>62.0813+0.5</f>
        <v>62.5813</v>
      </c>
      <c r="G14" s="10">
        <f>1.318381+0.01062</f>
        <v>1.329001</v>
      </c>
      <c r="H14" s="10">
        <f>49+1</f>
        <v>50</v>
      </c>
    </row>
    <row r="15" spans="4:8" s="7" customFormat="1" ht="21.75" customHeight="1">
      <c r="D15" s="10">
        <v>13</v>
      </c>
      <c r="E15" s="10" t="s">
        <v>15</v>
      </c>
      <c r="F15" s="10">
        <v>32.6706</v>
      </c>
      <c r="G15" s="10">
        <v>0.693915</v>
      </c>
      <c r="H15" s="10">
        <v>33</v>
      </c>
    </row>
    <row r="16" spans="4:8" ht="21.75" customHeight="1">
      <c r="D16" s="10">
        <v>14</v>
      </c>
      <c r="E16" s="10" t="s">
        <v>16</v>
      </c>
      <c r="F16" s="10">
        <v>0</v>
      </c>
      <c r="G16" s="10">
        <v>0</v>
      </c>
      <c r="H16" s="10">
        <v>0</v>
      </c>
    </row>
    <row r="17" spans="4:8" s="6" customFormat="1" ht="21.75" customHeight="1">
      <c r="D17" s="10">
        <v>15</v>
      </c>
      <c r="E17" s="10" t="s">
        <v>17</v>
      </c>
      <c r="F17" s="10">
        <v>30.7859</v>
      </c>
      <c r="G17" s="10">
        <v>0.645048</v>
      </c>
      <c r="H17" s="10">
        <v>88</v>
      </c>
    </row>
    <row r="18" spans="4:8" ht="21.75" customHeight="1">
      <c r="D18" s="10">
        <v>16</v>
      </c>
      <c r="E18" s="10" t="s">
        <v>18</v>
      </c>
      <c r="F18" s="10">
        <v>24.7203</v>
      </c>
      <c r="G18" s="10">
        <v>0.525012</v>
      </c>
      <c r="H18" s="10">
        <v>120</v>
      </c>
    </row>
    <row r="19" spans="4:8" s="6" customFormat="1" ht="21.75" customHeight="1">
      <c r="D19" s="10">
        <v>17</v>
      </c>
      <c r="E19" s="10" t="s">
        <v>19</v>
      </c>
      <c r="F19" s="10">
        <f>0.336+4.8</f>
        <v>5.136</v>
      </c>
      <c r="G19" s="10">
        <f>0.007134+0.101952</f>
        <v>0.109086</v>
      </c>
      <c r="H19" s="10">
        <f>9+1</f>
        <v>10</v>
      </c>
    </row>
    <row r="20" spans="4:8" ht="21.75" customHeight="1">
      <c r="D20" s="25" t="s">
        <v>26</v>
      </c>
      <c r="E20" s="27"/>
      <c r="F20" s="14">
        <f>SUM(F3:F19)</f>
        <v>1590.3485999999998</v>
      </c>
      <c r="G20" s="14">
        <f>SUM(G3:G19)</f>
        <v>33.626106</v>
      </c>
      <c r="H20" s="19">
        <f>SUM(H3:H19)</f>
        <v>1284</v>
      </c>
    </row>
    <row r="23" spans="8:11" ht="14.25">
      <c r="H23" s="17"/>
      <c r="K23" s="20"/>
    </row>
  </sheetData>
  <sheetProtection/>
  <mergeCells count="2">
    <mergeCell ref="D1:H1"/>
    <mergeCell ref="D20:E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B1:F20"/>
  <sheetViews>
    <sheetView rightToLeft="1" zoomScalePageLayoutView="0" workbookViewId="0" topLeftCell="A1">
      <selection activeCell="F19" sqref="F19"/>
    </sheetView>
  </sheetViews>
  <sheetFormatPr defaultColWidth="9.140625" defaultRowHeight="15"/>
  <cols>
    <col min="2" max="2" width="5.421875" style="0" bestFit="1" customWidth="1"/>
    <col min="3" max="3" width="11.7109375" style="0" bestFit="1" customWidth="1"/>
    <col min="4" max="4" width="9.00390625" style="0" bestFit="1" customWidth="1"/>
    <col min="5" max="5" width="18.140625" style="0" bestFit="1" customWidth="1"/>
    <col min="6" max="6" width="12.421875" style="0" bestFit="1" customWidth="1"/>
  </cols>
  <sheetData>
    <row r="1" spans="2:6" ht="27" customHeight="1">
      <c r="B1" s="25" t="s">
        <v>22</v>
      </c>
      <c r="C1" s="26"/>
      <c r="D1" s="26"/>
      <c r="E1" s="26"/>
      <c r="F1" s="27"/>
    </row>
    <row r="2" spans="2:6" ht="21.75" customHeight="1">
      <c r="B2" s="10" t="s">
        <v>0</v>
      </c>
      <c r="C2" s="10" t="s">
        <v>1</v>
      </c>
      <c r="D2" s="9" t="s">
        <v>29</v>
      </c>
      <c r="E2" s="9" t="s">
        <v>30</v>
      </c>
      <c r="F2" s="10" t="s">
        <v>20</v>
      </c>
    </row>
    <row r="3" spans="2:6" s="6" customFormat="1" ht="21.75" customHeight="1">
      <c r="B3" s="10">
        <v>1</v>
      </c>
      <c r="C3" s="10" t="s">
        <v>3</v>
      </c>
      <c r="D3" s="10">
        <v>9.5</v>
      </c>
      <c r="E3" s="11">
        <v>0.20178</v>
      </c>
      <c r="F3" s="10">
        <v>1</v>
      </c>
    </row>
    <row r="4" spans="2:6" s="6" customFormat="1" ht="21.75" customHeight="1">
      <c r="B4" s="10">
        <v>2</v>
      </c>
      <c r="C4" s="10" t="s">
        <v>4</v>
      </c>
      <c r="D4" s="10">
        <v>74.02</v>
      </c>
      <c r="E4" s="11">
        <v>1.572184</v>
      </c>
      <c r="F4" s="10">
        <v>17</v>
      </c>
    </row>
    <row r="5" spans="2:6" s="6" customFormat="1" ht="21.75" customHeight="1">
      <c r="B5" s="10">
        <v>3</v>
      </c>
      <c r="C5" s="10" t="s">
        <v>5</v>
      </c>
      <c r="D5" s="10">
        <v>53.3</v>
      </c>
      <c r="E5" s="11">
        <v>1.132091</v>
      </c>
      <c r="F5" s="10">
        <v>11</v>
      </c>
    </row>
    <row r="6" spans="2:6" s="7" customFormat="1" ht="21.75" customHeight="1">
      <c r="B6" s="10">
        <v>4</v>
      </c>
      <c r="C6" s="10" t="s">
        <v>6</v>
      </c>
      <c r="D6" s="10">
        <f>82.97+2</f>
        <v>84.97</v>
      </c>
      <c r="E6" s="11">
        <f>1.762281+0.04248</f>
        <v>1.804761</v>
      </c>
      <c r="F6" s="10">
        <f>21+1</f>
        <v>22</v>
      </c>
    </row>
    <row r="7" spans="2:6" s="7" customFormat="1" ht="21.75" customHeight="1">
      <c r="B7" s="10">
        <v>5</v>
      </c>
      <c r="C7" s="10" t="s">
        <v>7</v>
      </c>
      <c r="D7" s="10">
        <f>246+36.49</f>
        <v>282.49</v>
      </c>
      <c r="E7" s="11">
        <f>5.22504+0.775047</f>
        <v>6.000087</v>
      </c>
      <c r="F7" s="10">
        <f>26+5</f>
        <v>31</v>
      </c>
    </row>
    <row r="8" spans="2:6" s="7" customFormat="1" ht="21.75" customHeight="1">
      <c r="B8" s="10">
        <v>6</v>
      </c>
      <c r="C8" s="10" t="s">
        <v>8</v>
      </c>
      <c r="D8" s="10">
        <v>296.13</v>
      </c>
      <c r="E8" s="11">
        <v>6.33282</v>
      </c>
      <c r="F8" s="10">
        <v>54</v>
      </c>
    </row>
    <row r="9" spans="2:6" s="7" customFormat="1" ht="21.75" customHeight="1">
      <c r="B9" s="10">
        <v>7</v>
      </c>
      <c r="C9" s="10" t="s">
        <v>9</v>
      </c>
      <c r="D9" s="10">
        <v>92.23</v>
      </c>
      <c r="E9" s="11">
        <v>1.958965</v>
      </c>
      <c r="F9" s="10">
        <v>12</v>
      </c>
    </row>
    <row r="10" spans="2:6" s="7" customFormat="1" ht="21.75" customHeight="1">
      <c r="B10" s="10">
        <v>8</v>
      </c>
      <c r="C10" s="10" t="s">
        <v>10</v>
      </c>
      <c r="D10" s="10">
        <v>0</v>
      </c>
      <c r="E10" s="11">
        <v>0</v>
      </c>
      <c r="F10" s="10">
        <v>0</v>
      </c>
    </row>
    <row r="11" spans="2:6" s="7" customFormat="1" ht="21.75" customHeight="1">
      <c r="B11" s="10">
        <v>9</v>
      </c>
      <c r="C11" s="10" t="s">
        <v>11</v>
      </c>
      <c r="D11" s="10">
        <v>131.38</v>
      </c>
      <c r="E11" s="11">
        <v>2.790509</v>
      </c>
      <c r="F11" s="10">
        <v>29</v>
      </c>
    </row>
    <row r="12" spans="2:6" s="7" customFormat="1" ht="21.75" customHeight="1">
      <c r="B12" s="10">
        <v>10</v>
      </c>
      <c r="C12" s="10" t="s">
        <v>12</v>
      </c>
      <c r="D12" s="10">
        <v>19.2</v>
      </c>
      <c r="E12" s="11">
        <v>0.407807</v>
      </c>
      <c r="F12" s="10">
        <v>5</v>
      </c>
    </row>
    <row r="13" spans="2:6" s="7" customFormat="1" ht="21.75" customHeight="1">
      <c r="B13" s="10">
        <v>11</v>
      </c>
      <c r="C13" s="10" t="s">
        <v>13</v>
      </c>
      <c r="D13" s="10">
        <f>92.64+1.3</f>
        <v>93.94</v>
      </c>
      <c r="E13" s="11">
        <f>1.872092+0.027612</f>
        <v>1.899704</v>
      </c>
      <c r="F13" s="10">
        <f>18+2</f>
        <v>20</v>
      </c>
    </row>
    <row r="14" spans="2:6" s="1" customFormat="1" ht="21.75" customHeight="1">
      <c r="B14" s="10">
        <v>12</v>
      </c>
      <c r="C14" s="10" t="s">
        <v>14</v>
      </c>
      <c r="D14" s="10">
        <f>114.14+1</f>
        <v>115.14</v>
      </c>
      <c r="E14" s="11">
        <f>2.424332+0.02124</f>
        <v>2.4455720000000003</v>
      </c>
      <c r="F14" s="10">
        <f>28+1</f>
        <v>29</v>
      </c>
    </row>
    <row r="15" spans="2:6" s="7" customFormat="1" ht="21.75" customHeight="1">
      <c r="B15" s="10">
        <v>13</v>
      </c>
      <c r="C15" s="10" t="s">
        <v>15</v>
      </c>
      <c r="D15" s="10">
        <f>37.78+2</f>
        <v>39.78</v>
      </c>
      <c r="E15" s="11">
        <f>0.802446+0.04248</f>
        <v>0.844926</v>
      </c>
      <c r="F15" s="10">
        <f>12+1</f>
        <v>13</v>
      </c>
    </row>
    <row r="16" spans="2:6" ht="21.75" customHeight="1">
      <c r="B16" s="10">
        <v>14</v>
      </c>
      <c r="C16" s="10" t="s">
        <v>16</v>
      </c>
      <c r="D16" s="10">
        <v>0</v>
      </c>
      <c r="E16" s="11">
        <v>0</v>
      </c>
      <c r="F16" s="10">
        <v>0</v>
      </c>
    </row>
    <row r="17" spans="2:6" s="6" customFormat="1" ht="21.75" customHeight="1">
      <c r="B17" s="10">
        <v>15</v>
      </c>
      <c r="C17" s="10" t="s">
        <v>17</v>
      </c>
      <c r="D17" s="10">
        <v>40.92</v>
      </c>
      <c r="E17" s="11">
        <v>0.86914</v>
      </c>
      <c r="F17" s="10">
        <v>11</v>
      </c>
    </row>
    <row r="18" spans="2:6" ht="21.75" customHeight="1">
      <c r="B18" s="10">
        <v>16</v>
      </c>
      <c r="C18" s="10" t="s">
        <v>18</v>
      </c>
      <c r="D18" s="10">
        <v>39</v>
      </c>
      <c r="E18" s="11">
        <v>0.82836</v>
      </c>
      <c r="F18" s="10">
        <v>10</v>
      </c>
    </row>
    <row r="19" spans="2:6" s="6" customFormat="1" ht="21.75" customHeight="1">
      <c r="B19" s="10">
        <v>17</v>
      </c>
      <c r="C19" s="10" t="s">
        <v>19</v>
      </c>
      <c r="D19" s="10">
        <f>18+0.1</f>
        <v>18.1</v>
      </c>
      <c r="E19" s="11">
        <f>0.38232+0.002124</f>
        <v>0.384444</v>
      </c>
      <c r="F19" s="10">
        <f>4+1</f>
        <v>5</v>
      </c>
    </row>
    <row r="20" spans="2:6" ht="21.75" customHeight="1">
      <c r="B20" s="25" t="s">
        <v>26</v>
      </c>
      <c r="C20" s="27"/>
      <c r="D20" s="10">
        <f>SUM(D3:D19)</f>
        <v>1390.1000000000001</v>
      </c>
      <c r="E20" s="10">
        <f>SUM(E3:E19)</f>
        <v>29.473149999999997</v>
      </c>
      <c r="F20" s="21">
        <f>SUM(F3:F19)</f>
        <v>270</v>
      </c>
    </row>
  </sheetData>
  <sheetProtection/>
  <mergeCells count="2">
    <mergeCell ref="B1:F1"/>
    <mergeCell ref="B20:C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B1:F20"/>
  <sheetViews>
    <sheetView rightToLeft="1" zoomScale="90" zoomScaleNormal="90" zoomScalePageLayoutView="0" workbookViewId="0" topLeftCell="A1">
      <selection activeCell="J1" sqref="J1:P16384"/>
    </sheetView>
  </sheetViews>
  <sheetFormatPr defaultColWidth="9.140625" defaultRowHeight="15"/>
  <cols>
    <col min="1" max="2" width="9.00390625" style="1" customWidth="1"/>
    <col min="3" max="3" width="11.7109375" style="1" bestFit="1" customWidth="1"/>
    <col min="4" max="4" width="10.28125" style="1" bestFit="1" customWidth="1"/>
    <col min="5" max="5" width="20.7109375" style="1" customWidth="1"/>
    <col min="6" max="6" width="16.00390625" style="1" customWidth="1"/>
    <col min="7" max="16384" width="9.00390625" style="1" customWidth="1"/>
  </cols>
  <sheetData>
    <row r="1" spans="2:6" ht="25.5" customHeight="1">
      <c r="B1" s="25" t="s">
        <v>21</v>
      </c>
      <c r="C1" s="26"/>
      <c r="D1" s="26"/>
      <c r="E1" s="26"/>
      <c r="F1" s="27"/>
    </row>
    <row r="2" spans="2:6" ht="21.75" customHeight="1">
      <c r="B2" s="10" t="s">
        <v>0</v>
      </c>
      <c r="C2" s="10" t="s">
        <v>1</v>
      </c>
      <c r="D2" s="9" t="s">
        <v>29</v>
      </c>
      <c r="E2" s="9" t="s">
        <v>30</v>
      </c>
      <c r="F2" s="10" t="s">
        <v>20</v>
      </c>
    </row>
    <row r="3" spans="2:6" s="7" customFormat="1" ht="21.75" customHeight="1">
      <c r="B3" s="10">
        <v>1</v>
      </c>
      <c r="C3" s="10" t="s">
        <v>3</v>
      </c>
      <c r="D3" s="10">
        <v>2.5</v>
      </c>
      <c r="E3" s="10">
        <v>0.0531</v>
      </c>
      <c r="F3" s="10">
        <v>5</v>
      </c>
    </row>
    <row r="4" spans="2:6" s="7" customFormat="1" ht="21.75" customHeight="1">
      <c r="B4" s="10">
        <v>2</v>
      </c>
      <c r="C4" s="10" t="s">
        <v>4</v>
      </c>
      <c r="D4" s="10">
        <v>15.3</v>
      </c>
      <c r="E4" s="10">
        <v>0.324968</v>
      </c>
      <c r="F4" s="10">
        <v>26</v>
      </c>
    </row>
    <row r="5" spans="2:6" s="7" customFormat="1" ht="21.75" customHeight="1">
      <c r="B5" s="10">
        <v>3</v>
      </c>
      <c r="C5" s="10" t="s">
        <v>5</v>
      </c>
      <c r="D5" s="10">
        <v>5.81</v>
      </c>
      <c r="E5" s="10">
        <v>0.123404</v>
      </c>
      <c r="F5" s="10">
        <v>6</v>
      </c>
    </row>
    <row r="6" spans="2:6" s="7" customFormat="1" ht="21.75" customHeight="1">
      <c r="B6" s="10">
        <v>4</v>
      </c>
      <c r="C6" s="10" t="s">
        <v>6</v>
      </c>
      <c r="D6" s="10">
        <v>16.504</v>
      </c>
      <c r="E6" s="10">
        <v>0.350544</v>
      </c>
      <c r="F6" s="10">
        <v>22</v>
      </c>
    </row>
    <row r="7" spans="2:6" s="7" customFormat="1" ht="21.75" customHeight="1">
      <c r="B7" s="10">
        <v>5</v>
      </c>
      <c r="C7" s="10" t="s">
        <v>7</v>
      </c>
      <c r="D7" s="10">
        <f>23.9023+9.8</f>
        <v>33.7023</v>
      </c>
      <c r="E7" s="10">
        <f>0.507682+0.208152</f>
        <v>0.715834</v>
      </c>
      <c r="F7" s="10">
        <f>30+1</f>
        <v>31</v>
      </c>
    </row>
    <row r="8" spans="2:6" s="7" customFormat="1" ht="21.75" customHeight="1">
      <c r="B8" s="10">
        <v>6</v>
      </c>
      <c r="C8" s="10" t="s">
        <v>8</v>
      </c>
      <c r="D8" s="10">
        <v>434.5708</v>
      </c>
      <c r="E8" s="10">
        <v>8.813462</v>
      </c>
      <c r="F8" s="10">
        <v>112</v>
      </c>
    </row>
    <row r="9" spans="2:6" s="7" customFormat="1" ht="21.75" customHeight="1">
      <c r="B9" s="10">
        <v>7</v>
      </c>
      <c r="C9" s="10" t="s">
        <v>9</v>
      </c>
      <c r="D9" s="10">
        <v>8.9</v>
      </c>
      <c r="E9" s="10">
        <v>0.189036</v>
      </c>
      <c r="F9" s="10">
        <v>9</v>
      </c>
    </row>
    <row r="10" spans="2:6" s="7" customFormat="1" ht="21.75" customHeight="1">
      <c r="B10" s="10">
        <v>8</v>
      </c>
      <c r="C10" s="10" t="s">
        <v>10</v>
      </c>
      <c r="D10" s="10">
        <v>8.5</v>
      </c>
      <c r="E10" s="10">
        <v>0.18054</v>
      </c>
      <c r="F10" s="10">
        <v>3</v>
      </c>
    </row>
    <row r="11" spans="2:6" s="7" customFormat="1" ht="21.75" customHeight="1">
      <c r="B11" s="10">
        <v>9</v>
      </c>
      <c r="C11" s="10" t="s">
        <v>11</v>
      </c>
      <c r="D11" s="10">
        <v>15.8</v>
      </c>
      <c r="E11" s="10">
        <v>0.333819</v>
      </c>
      <c r="F11" s="10">
        <v>39</v>
      </c>
    </row>
    <row r="12" spans="2:6" s="7" customFormat="1" ht="21.75" customHeight="1">
      <c r="B12" s="10">
        <v>10</v>
      </c>
      <c r="C12" s="10" t="s">
        <v>12</v>
      </c>
      <c r="D12" s="10">
        <v>9.2</v>
      </c>
      <c r="E12" s="10">
        <v>0.195408</v>
      </c>
      <c r="F12" s="10">
        <v>5</v>
      </c>
    </row>
    <row r="13" spans="2:6" s="7" customFormat="1" ht="21.75" customHeight="1">
      <c r="B13" s="10">
        <v>11</v>
      </c>
      <c r="C13" s="10" t="s">
        <v>13</v>
      </c>
      <c r="D13" s="10">
        <v>4.011</v>
      </c>
      <c r="E13" s="10">
        <v>0.085193</v>
      </c>
      <c r="F13" s="10">
        <v>3</v>
      </c>
    </row>
    <row r="14" spans="2:6" ht="21.75" customHeight="1">
      <c r="B14" s="10">
        <v>12</v>
      </c>
      <c r="C14" s="10" t="s">
        <v>14</v>
      </c>
      <c r="D14" s="10">
        <v>4.2</v>
      </c>
      <c r="E14" s="10">
        <v>0.089207</v>
      </c>
      <c r="F14" s="10">
        <v>6</v>
      </c>
    </row>
    <row r="15" spans="2:6" s="7" customFormat="1" ht="21.75" customHeight="1">
      <c r="B15" s="10">
        <v>13</v>
      </c>
      <c r="C15" s="10" t="s">
        <v>15</v>
      </c>
      <c r="D15" s="10">
        <v>4</v>
      </c>
      <c r="E15" s="10">
        <v>0.08496</v>
      </c>
      <c r="F15" s="10">
        <v>3</v>
      </c>
    </row>
    <row r="16" spans="2:6" ht="21.75" customHeight="1">
      <c r="B16" s="10">
        <v>14</v>
      </c>
      <c r="C16" s="10" t="s">
        <v>16</v>
      </c>
      <c r="D16" s="10">
        <v>0</v>
      </c>
      <c r="E16" s="10">
        <v>0</v>
      </c>
      <c r="F16" s="10">
        <v>0</v>
      </c>
    </row>
    <row r="17" spans="2:6" s="7" customFormat="1" ht="21.75" customHeight="1">
      <c r="B17" s="10">
        <v>15</v>
      </c>
      <c r="C17" s="10" t="s">
        <v>17</v>
      </c>
      <c r="D17" s="10">
        <v>57.85</v>
      </c>
      <c r="E17" s="10">
        <v>1.228714</v>
      </c>
      <c r="F17" s="10">
        <v>49</v>
      </c>
    </row>
    <row r="18" spans="2:6" ht="21.75" customHeight="1">
      <c r="B18" s="10">
        <v>16</v>
      </c>
      <c r="C18" s="10" t="s">
        <v>18</v>
      </c>
      <c r="D18" s="10">
        <v>18.7</v>
      </c>
      <c r="E18" s="10">
        <v>0.406079</v>
      </c>
      <c r="F18" s="10">
        <v>28</v>
      </c>
    </row>
    <row r="19" spans="2:6" s="7" customFormat="1" ht="21.75" customHeight="1">
      <c r="B19" s="10">
        <v>17</v>
      </c>
      <c r="C19" s="10" t="s">
        <v>19</v>
      </c>
      <c r="D19" s="10">
        <v>2</v>
      </c>
      <c r="E19" s="10">
        <v>0.04248</v>
      </c>
      <c r="F19" s="10">
        <v>2</v>
      </c>
    </row>
    <row r="20" spans="2:6" ht="21.75" customHeight="1">
      <c r="B20" s="10" t="s">
        <v>26</v>
      </c>
      <c r="C20" s="10"/>
      <c r="D20" s="10">
        <f>SUM(D3:D19)</f>
        <v>641.5481000000001</v>
      </c>
      <c r="E20" s="10">
        <f>SUM(E3:E19)</f>
        <v>13.216748</v>
      </c>
      <c r="F20" s="21">
        <f>SUM(F3:F19)</f>
        <v>349</v>
      </c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E22"/>
  <sheetViews>
    <sheetView rightToLeft="1" zoomScale="90" zoomScaleNormal="90" workbookViewId="0" topLeftCell="A1">
      <selection activeCell="J5" sqref="J1:P16384"/>
    </sheetView>
  </sheetViews>
  <sheetFormatPr defaultColWidth="9.140625" defaultRowHeight="15"/>
  <cols>
    <col min="1" max="1" width="4.421875" style="1" bestFit="1" customWidth="1"/>
    <col min="2" max="2" width="15.00390625" style="1" customWidth="1"/>
    <col min="3" max="3" width="9.00390625" style="1" bestFit="1" customWidth="1"/>
    <col min="4" max="4" width="18.140625" style="1" bestFit="1" customWidth="1"/>
    <col min="5" max="5" width="13.28125" style="1" customWidth="1"/>
    <col min="6" max="16384" width="9.00390625" style="1" customWidth="1"/>
  </cols>
  <sheetData>
    <row r="1" spans="1:5" ht="29.25" customHeight="1">
      <c r="A1" s="25" t="s">
        <v>33</v>
      </c>
      <c r="B1" s="26"/>
      <c r="C1" s="26"/>
      <c r="D1" s="26"/>
      <c r="E1" s="27"/>
    </row>
    <row r="2" spans="1:5" ht="29.25" customHeight="1">
      <c r="A2" s="10" t="s">
        <v>0</v>
      </c>
      <c r="B2" s="10" t="s">
        <v>1</v>
      </c>
      <c r="C2" s="9" t="s">
        <v>29</v>
      </c>
      <c r="D2" s="9" t="s">
        <v>30</v>
      </c>
      <c r="E2" s="10" t="s">
        <v>20</v>
      </c>
    </row>
    <row r="3" spans="1:5" s="7" customFormat="1" ht="21.75" customHeight="1">
      <c r="A3" s="10">
        <v>1</v>
      </c>
      <c r="B3" s="10" t="s">
        <v>3</v>
      </c>
      <c r="C3" s="10">
        <v>0</v>
      </c>
      <c r="D3" s="10">
        <v>0</v>
      </c>
      <c r="E3" s="10">
        <v>0</v>
      </c>
    </row>
    <row r="4" spans="1:5" s="7" customFormat="1" ht="21.75" customHeight="1">
      <c r="A4" s="10">
        <v>2</v>
      </c>
      <c r="B4" s="10" t="s">
        <v>4</v>
      </c>
      <c r="C4" s="10">
        <v>0.292</v>
      </c>
      <c r="D4" s="10">
        <v>0.001051</v>
      </c>
      <c r="E4" s="10">
        <v>1</v>
      </c>
    </row>
    <row r="5" spans="1:5" s="7" customFormat="1" ht="21.75" customHeight="1">
      <c r="A5" s="10">
        <v>3</v>
      </c>
      <c r="B5" s="10" t="s">
        <v>5</v>
      </c>
      <c r="C5" s="10">
        <v>0.1</v>
      </c>
      <c r="D5" s="10">
        <v>0.00224</v>
      </c>
      <c r="E5" s="10">
        <v>1</v>
      </c>
    </row>
    <row r="6" spans="1:5" s="7" customFormat="1" ht="21.75" customHeight="1">
      <c r="A6" s="10">
        <v>4</v>
      </c>
      <c r="B6" s="10" t="s">
        <v>6</v>
      </c>
      <c r="C6" s="10">
        <v>0</v>
      </c>
      <c r="D6" s="10">
        <v>0</v>
      </c>
      <c r="E6" s="10">
        <v>0</v>
      </c>
    </row>
    <row r="7" spans="1:5" s="7" customFormat="1" ht="21.75" customHeight="1">
      <c r="A7" s="10">
        <v>5</v>
      </c>
      <c r="B7" s="10" t="s">
        <v>7</v>
      </c>
      <c r="C7" s="10">
        <v>0.13</v>
      </c>
      <c r="D7" s="10">
        <v>0.002761</v>
      </c>
      <c r="E7" s="10">
        <v>1</v>
      </c>
    </row>
    <row r="8" spans="1:5" s="7" customFormat="1" ht="21.75" customHeight="1">
      <c r="A8" s="10">
        <v>6</v>
      </c>
      <c r="B8" s="10" t="s">
        <v>8</v>
      </c>
      <c r="C8" s="10">
        <v>128.67</v>
      </c>
      <c r="D8" s="10">
        <v>2.731714</v>
      </c>
      <c r="E8" s="10">
        <v>8</v>
      </c>
    </row>
    <row r="9" spans="1:5" s="7" customFormat="1" ht="21.75" customHeight="1">
      <c r="A9" s="10">
        <v>7</v>
      </c>
      <c r="B9" s="10" t="s">
        <v>9</v>
      </c>
      <c r="C9" s="10">
        <v>7</v>
      </c>
      <c r="D9" s="10">
        <v>0.14868</v>
      </c>
      <c r="E9" s="10">
        <v>1</v>
      </c>
    </row>
    <row r="10" spans="1:5" s="7" customFormat="1" ht="21.75" customHeight="1">
      <c r="A10" s="10">
        <v>8</v>
      </c>
      <c r="B10" s="10" t="s">
        <v>10</v>
      </c>
      <c r="C10" s="10">
        <v>0</v>
      </c>
      <c r="D10" s="10">
        <v>0</v>
      </c>
      <c r="E10" s="10">
        <v>0</v>
      </c>
    </row>
    <row r="11" spans="1:5" s="7" customFormat="1" ht="21.75" customHeight="1">
      <c r="A11" s="10">
        <v>9</v>
      </c>
      <c r="B11" s="10" t="s">
        <v>11</v>
      </c>
      <c r="C11" s="10">
        <v>2.28</v>
      </c>
      <c r="D11" s="10">
        <v>0.043488</v>
      </c>
      <c r="E11" s="10">
        <v>2</v>
      </c>
    </row>
    <row r="12" spans="1:5" s="7" customFormat="1" ht="21.75" customHeight="1">
      <c r="A12" s="10">
        <v>10</v>
      </c>
      <c r="B12" s="10" t="s">
        <v>12</v>
      </c>
      <c r="C12" s="10">
        <v>0.5</v>
      </c>
      <c r="D12" s="10">
        <v>0.01062</v>
      </c>
      <c r="E12" s="10">
        <v>1</v>
      </c>
    </row>
    <row r="13" spans="1:5" s="7" customFormat="1" ht="24" customHeight="1">
      <c r="A13" s="10">
        <v>11</v>
      </c>
      <c r="B13" s="10" t="s">
        <v>13</v>
      </c>
      <c r="C13" s="10">
        <f>0.0325+10.266</f>
        <v>10.2985</v>
      </c>
      <c r="D13" s="10">
        <v>0.00069</v>
      </c>
      <c r="E13" s="10">
        <v>1</v>
      </c>
    </row>
    <row r="14" spans="1:5" s="7" customFormat="1" ht="21.75" customHeight="1">
      <c r="A14" s="10">
        <v>12</v>
      </c>
      <c r="B14" s="10" t="s">
        <v>14</v>
      </c>
      <c r="C14" s="10">
        <v>10.266</v>
      </c>
      <c r="D14" s="10">
        <v>0.217943</v>
      </c>
      <c r="E14" s="10">
        <v>4</v>
      </c>
    </row>
    <row r="15" spans="1:5" s="7" customFormat="1" ht="21.75" customHeight="1">
      <c r="A15" s="10">
        <v>13</v>
      </c>
      <c r="B15" s="10" t="s">
        <v>15</v>
      </c>
      <c r="C15" s="10">
        <v>0</v>
      </c>
      <c r="D15" s="10">
        <v>0</v>
      </c>
      <c r="E15" s="10">
        <v>0</v>
      </c>
    </row>
    <row r="16" spans="1:5" s="7" customFormat="1" ht="21.75" customHeight="1">
      <c r="A16" s="10">
        <v>14</v>
      </c>
      <c r="B16" s="10" t="s">
        <v>16</v>
      </c>
      <c r="C16" s="10">
        <v>0</v>
      </c>
      <c r="D16" s="10">
        <v>0</v>
      </c>
      <c r="E16" s="10">
        <v>0</v>
      </c>
    </row>
    <row r="17" spans="1:5" s="7" customFormat="1" ht="21.75" customHeight="1">
      <c r="A17" s="10">
        <v>15</v>
      </c>
      <c r="B17" s="10" t="s">
        <v>17</v>
      </c>
      <c r="C17" s="10">
        <v>1.05</v>
      </c>
      <c r="D17" s="10">
        <v>0.022302</v>
      </c>
      <c r="E17" s="10">
        <v>2</v>
      </c>
    </row>
    <row r="18" spans="1:5" s="7" customFormat="1" ht="21.75" customHeight="1">
      <c r="A18" s="10">
        <v>16</v>
      </c>
      <c r="B18" s="10" t="s">
        <v>18</v>
      </c>
      <c r="C18" s="10">
        <v>0.05</v>
      </c>
      <c r="D18" s="10">
        <v>0.001062</v>
      </c>
      <c r="E18" s="10">
        <v>1</v>
      </c>
    </row>
    <row r="19" spans="1:5" s="7" customFormat="1" ht="21.75" customHeight="1">
      <c r="A19" s="10">
        <v>17</v>
      </c>
      <c r="B19" s="10" t="s">
        <v>19</v>
      </c>
      <c r="C19" s="10">
        <v>0</v>
      </c>
      <c r="D19" s="10">
        <v>0</v>
      </c>
      <c r="E19" s="10">
        <v>0</v>
      </c>
    </row>
    <row r="20" spans="1:5" ht="21.75" customHeight="1">
      <c r="A20" s="25" t="s">
        <v>26</v>
      </c>
      <c r="B20" s="27"/>
      <c r="C20" s="10">
        <f>SUM(C3:C19)</f>
        <v>160.63649999999998</v>
      </c>
      <c r="D20" s="10">
        <f>SUM(D3:D19)</f>
        <v>3.182551</v>
      </c>
      <c r="E20" s="21">
        <f>SUM(E3:E19)</f>
        <v>23</v>
      </c>
    </row>
    <row r="22" ht="14.25">
      <c r="C22"/>
    </row>
  </sheetData>
  <sheetProtection/>
  <mergeCells count="2">
    <mergeCell ref="A1:E1"/>
    <mergeCell ref="A20:B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0"/>
  <sheetViews>
    <sheetView rightToLeft="1" zoomScalePageLayoutView="0" workbookViewId="0" topLeftCell="B1">
      <selection activeCell="J1" sqref="J1:P16384"/>
    </sheetView>
  </sheetViews>
  <sheetFormatPr defaultColWidth="9.140625" defaultRowHeight="15"/>
  <cols>
    <col min="2" max="2" width="11.7109375" style="0" bestFit="1" customWidth="1"/>
    <col min="3" max="3" width="12.00390625" style="0" customWidth="1"/>
    <col min="4" max="4" width="18.140625" style="0" bestFit="1" customWidth="1"/>
    <col min="5" max="5" width="12.421875" style="0" bestFit="1" customWidth="1"/>
  </cols>
  <sheetData>
    <row r="1" spans="1:5" ht="18.75">
      <c r="A1" s="25" t="s">
        <v>31</v>
      </c>
      <c r="B1" s="26"/>
      <c r="C1" s="26"/>
      <c r="D1" s="26"/>
      <c r="E1" s="27"/>
    </row>
    <row r="2" spans="1:5" ht="18.75">
      <c r="A2" s="10" t="s">
        <v>0</v>
      </c>
      <c r="B2" s="10" t="s">
        <v>1</v>
      </c>
      <c r="C2" s="9" t="s">
        <v>29</v>
      </c>
      <c r="D2" s="9" t="s">
        <v>30</v>
      </c>
      <c r="E2" s="10" t="s">
        <v>20</v>
      </c>
    </row>
    <row r="3" spans="1:5" ht="21.75" customHeight="1">
      <c r="A3" s="10">
        <v>1</v>
      </c>
      <c r="B3" s="10" t="s">
        <v>3</v>
      </c>
      <c r="C3" s="10">
        <v>4.93</v>
      </c>
      <c r="D3" s="10">
        <v>0.104712</v>
      </c>
      <c r="E3" s="10">
        <v>5</v>
      </c>
    </row>
    <row r="4" spans="1:5" ht="18.75" customHeight="1">
      <c r="A4" s="10">
        <v>2</v>
      </c>
      <c r="B4" s="10" t="s">
        <v>4</v>
      </c>
      <c r="C4" s="10">
        <v>31.8</v>
      </c>
      <c r="D4" s="10">
        <v>0.675428</v>
      </c>
      <c r="E4" s="10">
        <v>13</v>
      </c>
    </row>
    <row r="5" spans="1:5" ht="30" customHeight="1">
      <c r="A5" s="10">
        <v>3</v>
      </c>
      <c r="B5" s="10" t="s">
        <v>5</v>
      </c>
      <c r="C5" s="10">
        <v>2.6</v>
      </c>
      <c r="D5" s="10">
        <v>0.055224</v>
      </c>
      <c r="E5" s="10">
        <v>4</v>
      </c>
    </row>
    <row r="6" spans="1:5" ht="18.75">
      <c r="A6" s="10">
        <v>4</v>
      </c>
      <c r="B6" s="10" t="s">
        <v>6</v>
      </c>
      <c r="C6" s="10">
        <f>6.78+1.4</f>
        <v>8.18</v>
      </c>
      <c r="D6" s="10">
        <f>0.144002+0.029736</f>
        <v>0.173738</v>
      </c>
      <c r="E6" s="10">
        <f>13+2</f>
        <v>15</v>
      </c>
    </row>
    <row r="7" spans="1:5" ht="18.75">
      <c r="A7" s="10">
        <v>5</v>
      </c>
      <c r="B7" s="10" t="s">
        <v>7</v>
      </c>
      <c r="C7" s="10">
        <f>5.03+0.01</f>
        <v>5.04</v>
      </c>
      <c r="D7" s="10">
        <f>0.106836+0.000212</f>
        <v>0.107048</v>
      </c>
      <c r="E7" s="10">
        <f>12+1</f>
        <v>13</v>
      </c>
    </row>
    <row r="8" spans="1:5" ht="18.75">
      <c r="A8" s="10">
        <v>6</v>
      </c>
      <c r="B8" s="10" t="s">
        <v>8</v>
      </c>
      <c r="C8" s="10">
        <v>39.628</v>
      </c>
      <c r="D8" s="10">
        <v>0.841693</v>
      </c>
      <c r="E8" s="10">
        <v>42</v>
      </c>
    </row>
    <row r="9" spans="1:5" ht="18.75">
      <c r="A9" s="10">
        <v>7</v>
      </c>
      <c r="B9" s="10" t="s">
        <v>9</v>
      </c>
      <c r="C9" s="10">
        <f>1.91+0.35</f>
        <v>2.26</v>
      </c>
      <c r="D9" s="10">
        <f>0.040566+0.007433</f>
        <v>0.047999</v>
      </c>
      <c r="E9" s="10">
        <f>5+1</f>
        <v>6</v>
      </c>
    </row>
    <row r="10" spans="1:5" ht="18.75">
      <c r="A10" s="10">
        <v>8</v>
      </c>
      <c r="B10" s="10" t="s">
        <v>10</v>
      </c>
      <c r="C10" s="10">
        <f>14.14+1</f>
        <v>15.14</v>
      </c>
      <c r="D10" s="10">
        <f>0.300333+0.02124</f>
        <v>0.321573</v>
      </c>
      <c r="E10" s="10">
        <f>17+2</f>
        <v>19</v>
      </c>
    </row>
    <row r="11" spans="1:5" ht="18.75">
      <c r="A11" s="10">
        <v>9</v>
      </c>
      <c r="B11" s="10" t="s">
        <v>11</v>
      </c>
      <c r="C11" s="10">
        <f>7.798+1.1</f>
        <v>8.898</v>
      </c>
      <c r="D11" s="10">
        <f>0.165627+0.023362</f>
        <v>0.188989</v>
      </c>
      <c r="E11" s="10">
        <f>15+3</f>
        <v>18</v>
      </c>
    </row>
    <row r="12" spans="1:5" ht="18.75">
      <c r="A12" s="10">
        <v>10</v>
      </c>
      <c r="B12" s="10" t="s">
        <v>12</v>
      </c>
      <c r="C12" s="10">
        <v>0.76</v>
      </c>
      <c r="D12" s="10">
        <v>0.016142</v>
      </c>
      <c r="E12" s="10">
        <v>3</v>
      </c>
    </row>
    <row r="13" spans="1:5" ht="18.75">
      <c r="A13" s="10">
        <v>11</v>
      </c>
      <c r="B13" s="10" t="s">
        <v>13</v>
      </c>
      <c r="C13" s="10">
        <f>4.25+3</f>
        <v>7.25</v>
      </c>
      <c r="D13" s="10">
        <f>0.090269+0.06372</f>
        <v>0.153989</v>
      </c>
      <c r="E13" s="10">
        <f>5+2</f>
        <v>7</v>
      </c>
    </row>
    <row r="14" spans="1:5" ht="18.75">
      <c r="A14" s="10">
        <v>12</v>
      </c>
      <c r="B14" s="10" t="s">
        <v>14</v>
      </c>
      <c r="C14" s="10">
        <f>19.8773+0.5</f>
        <v>20.3773</v>
      </c>
      <c r="D14" s="10">
        <f>0.422183+0.01062</f>
        <v>0.432803</v>
      </c>
      <c r="E14" s="10">
        <f>29+1</f>
        <v>30</v>
      </c>
    </row>
    <row r="15" spans="1:5" ht="18.75">
      <c r="A15" s="10">
        <v>13</v>
      </c>
      <c r="B15" s="10" t="s">
        <v>15</v>
      </c>
      <c r="C15" s="10">
        <f>13.655+1.9</f>
        <v>15.555</v>
      </c>
      <c r="D15" s="10">
        <f>0.290029+0.040356</f>
        <v>0.330385</v>
      </c>
      <c r="E15" s="10">
        <f>11+4</f>
        <v>15</v>
      </c>
    </row>
    <row r="16" spans="1:5" ht="18.75">
      <c r="A16" s="10">
        <v>14</v>
      </c>
      <c r="B16" s="10" t="s">
        <v>16</v>
      </c>
      <c r="C16" s="10">
        <v>0</v>
      </c>
      <c r="D16" s="10">
        <v>0</v>
      </c>
      <c r="E16" s="10">
        <v>0</v>
      </c>
    </row>
    <row r="17" spans="1:5" ht="18.75">
      <c r="A17" s="10">
        <v>15</v>
      </c>
      <c r="B17" s="10" t="s">
        <v>17</v>
      </c>
      <c r="C17" s="10">
        <v>1.38</v>
      </c>
      <c r="D17" s="10">
        <v>0.029311</v>
      </c>
      <c r="E17" s="10">
        <v>4</v>
      </c>
    </row>
    <row r="18" spans="1:5" ht="18.75">
      <c r="A18" s="10">
        <v>16</v>
      </c>
      <c r="B18" s="10" t="s">
        <v>18</v>
      </c>
      <c r="C18" s="10">
        <v>2.9</v>
      </c>
      <c r="D18" s="10">
        <v>0.061596</v>
      </c>
      <c r="E18" s="10">
        <v>6</v>
      </c>
    </row>
    <row r="19" spans="1:5" ht="18.75">
      <c r="A19" s="10">
        <v>17</v>
      </c>
      <c r="B19" s="10" t="s">
        <v>19</v>
      </c>
      <c r="C19" s="10">
        <v>0.5</v>
      </c>
      <c r="D19" s="10">
        <v>0.01062</v>
      </c>
      <c r="E19" s="10">
        <v>1</v>
      </c>
    </row>
    <row r="20" spans="1:5" ht="18.75">
      <c r="A20" s="25" t="s">
        <v>26</v>
      </c>
      <c r="B20" s="27"/>
      <c r="C20" s="10">
        <f>SUM(C3:C19)</f>
        <v>167.19830000000002</v>
      </c>
      <c r="D20" s="10">
        <f>SUM(D3:D19)</f>
        <v>3.55125</v>
      </c>
      <c r="E20" s="21">
        <f>SUM(E3:E19)</f>
        <v>201</v>
      </c>
    </row>
  </sheetData>
  <sheetProtection/>
  <mergeCells count="2">
    <mergeCell ref="A1:E1"/>
    <mergeCell ref="A20:B2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"/>
  <sheetViews>
    <sheetView rightToLeft="1" tabSelected="1" zoomScalePageLayoutView="0" workbookViewId="0" topLeftCell="A1">
      <selection activeCell="G9" sqref="G9"/>
    </sheetView>
  </sheetViews>
  <sheetFormatPr defaultColWidth="9.140625" defaultRowHeight="15"/>
  <cols>
    <col min="2" max="2" width="11.7109375" style="0" bestFit="1" customWidth="1"/>
    <col min="3" max="3" width="9.00390625" style="0" bestFit="1" customWidth="1"/>
    <col min="4" max="4" width="18.140625" style="0" bestFit="1" customWidth="1"/>
    <col min="5" max="5" width="12.421875" style="0" bestFit="1" customWidth="1"/>
  </cols>
  <sheetData>
    <row r="1" spans="1:5" ht="18.75">
      <c r="A1" s="25" t="s">
        <v>32</v>
      </c>
      <c r="B1" s="26"/>
      <c r="C1" s="26"/>
      <c r="D1" s="26"/>
      <c r="E1" s="27"/>
    </row>
    <row r="2" spans="1:5" ht="18.75">
      <c r="A2" s="10" t="s">
        <v>0</v>
      </c>
      <c r="B2" s="10" t="s">
        <v>1</v>
      </c>
      <c r="C2" s="9" t="s">
        <v>29</v>
      </c>
      <c r="D2" s="9" t="s">
        <v>30</v>
      </c>
      <c r="E2" s="10" t="s">
        <v>20</v>
      </c>
    </row>
    <row r="3" spans="1:5" ht="21.75" customHeight="1">
      <c r="A3" s="10">
        <v>1</v>
      </c>
      <c r="B3" s="10" t="s">
        <v>3</v>
      </c>
      <c r="C3" s="10">
        <v>1.327</v>
      </c>
      <c r="D3" s="10">
        <v>0.028184</v>
      </c>
      <c r="E3" s="10">
        <v>4</v>
      </c>
    </row>
    <row r="4" spans="1:5" ht="18.75" customHeight="1">
      <c r="A4" s="10">
        <v>2</v>
      </c>
      <c r="B4" s="10" t="s">
        <v>4</v>
      </c>
      <c r="C4" s="10">
        <v>1.41</v>
      </c>
      <c r="D4" s="10">
        <v>0.029945</v>
      </c>
      <c r="E4" s="10">
        <v>6</v>
      </c>
    </row>
    <row r="5" spans="1:5" ht="32.25" customHeight="1">
      <c r="A5" s="10">
        <v>3</v>
      </c>
      <c r="B5" s="10" t="s">
        <v>5</v>
      </c>
      <c r="C5" s="10">
        <v>0</v>
      </c>
      <c r="D5" s="10">
        <v>0</v>
      </c>
      <c r="E5" s="10">
        <v>0</v>
      </c>
    </row>
    <row r="6" spans="1:5" ht="18.75">
      <c r="A6" s="10">
        <v>4</v>
      </c>
      <c r="B6" s="10" t="s">
        <v>6</v>
      </c>
      <c r="C6" s="10">
        <v>14</v>
      </c>
      <c r="D6" s="10">
        <v>0.29736</v>
      </c>
      <c r="E6" s="10">
        <v>6</v>
      </c>
    </row>
    <row r="7" spans="1:5" ht="18.75">
      <c r="A7" s="10">
        <v>5</v>
      </c>
      <c r="B7" s="10" t="s">
        <v>7</v>
      </c>
      <c r="C7" s="10">
        <f>27.92+168.56</f>
        <v>196.48000000000002</v>
      </c>
      <c r="D7" s="10">
        <f>0.593019+3.580214</f>
        <v>4.173233</v>
      </c>
      <c r="E7" s="10">
        <f>5+7</f>
        <v>12</v>
      </c>
    </row>
    <row r="8" spans="1:5" ht="18.75">
      <c r="A8" s="10">
        <v>6</v>
      </c>
      <c r="B8" s="10" t="s">
        <v>8</v>
      </c>
      <c r="C8" s="10">
        <f>274.15+20</f>
        <v>294.15</v>
      </c>
      <c r="D8" s="10">
        <f>5.822942+0.4248</f>
        <v>6.247742000000001</v>
      </c>
      <c r="E8" s="10">
        <f>36+1</f>
        <v>37</v>
      </c>
    </row>
    <row r="9" spans="1:5" ht="18.75">
      <c r="A9" s="10">
        <v>7</v>
      </c>
      <c r="B9" s="10" t="s">
        <v>9</v>
      </c>
      <c r="C9" s="10">
        <v>1.42</v>
      </c>
      <c r="D9" s="10">
        <v>0.03016</v>
      </c>
      <c r="E9" s="10">
        <v>4</v>
      </c>
    </row>
    <row r="10" spans="1:5" ht="18.75">
      <c r="A10" s="10">
        <v>8</v>
      </c>
      <c r="B10" s="10" t="s">
        <v>10</v>
      </c>
      <c r="C10" s="10">
        <f>6.6+1</f>
        <v>7.6</v>
      </c>
      <c r="D10" s="10">
        <f>0.140182+0.02124</f>
        <v>0.161422</v>
      </c>
      <c r="E10" s="10">
        <f>10+1</f>
        <v>11</v>
      </c>
    </row>
    <row r="11" spans="1:5" ht="18.75">
      <c r="A11" s="10">
        <v>9</v>
      </c>
      <c r="B11" s="10" t="s">
        <v>11</v>
      </c>
      <c r="C11" s="10">
        <v>9.41</v>
      </c>
      <c r="D11" s="10">
        <v>0.199867</v>
      </c>
      <c r="E11" s="10">
        <v>13</v>
      </c>
    </row>
    <row r="12" spans="1:5" ht="18.75">
      <c r="A12" s="10">
        <v>10</v>
      </c>
      <c r="B12" s="10" t="s">
        <v>12</v>
      </c>
      <c r="C12" s="10">
        <v>0.16</v>
      </c>
      <c r="D12" s="10">
        <v>0.003398</v>
      </c>
      <c r="E12" s="10">
        <v>3</v>
      </c>
    </row>
    <row r="13" spans="1:5" ht="18.75">
      <c r="A13" s="10">
        <v>11</v>
      </c>
      <c r="B13" s="10" t="s">
        <v>13</v>
      </c>
      <c r="C13" s="10">
        <v>5.94</v>
      </c>
      <c r="D13" s="10">
        <v>0.126165</v>
      </c>
      <c r="E13" s="10">
        <v>4</v>
      </c>
    </row>
    <row r="14" spans="1:5" ht="18.75">
      <c r="A14" s="10">
        <v>12</v>
      </c>
      <c r="B14" s="10" t="s">
        <v>14</v>
      </c>
      <c r="C14" s="10">
        <f>9.55+1</f>
        <v>10.55</v>
      </c>
      <c r="D14" s="10">
        <f>0.20284+0.02124</f>
        <v>0.22408</v>
      </c>
      <c r="E14" s="10">
        <f>13+1</f>
        <v>14</v>
      </c>
    </row>
    <row r="15" spans="1:5" ht="18.75">
      <c r="A15" s="10">
        <v>13</v>
      </c>
      <c r="B15" s="10" t="s">
        <v>15</v>
      </c>
      <c r="C15" s="10">
        <v>4.89</v>
      </c>
      <c r="D15" s="10">
        <v>0.103859</v>
      </c>
      <c r="E15" s="10">
        <v>10</v>
      </c>
    </row>
    <row r="16" spans="1:5" ht="18.75">
      <c r="A16" s="10">
        <v>14</v>
      </c>
      <c r="B16" s="10" t="s">
        <v>16</v>
      </c>
      <c r="C16" s="10">
        <v>0</v>
      </c>
      <c r="D16" s="10">
        <v>0</v>
      </c>
      <c r="E16" s="10">
        <v>0</v>
      </c>
    </row>
    <row r="17" spans="1:5" ht="18.75">
      <c r="A17" s="10">
        <v>15</v>
      </c>
      <c r="B17" s="10" t="s">
        <v>17</v>
      </c>
      <c r="C17" s="10">
        <v>0.56</v>
      </c>
      <c r="D17" s="10">
        <v>0.011893</v>
      </c>
      <c r="E17" s="10">
        <v>3</v>
      </c>
    </row>
    <row r="18" spans="1:5" ht="18.75">
      <c r="A18" s="10">
        <v>16</v>
      </c>
      <c r="B18" s="10" t="s">
        <v>18</v>
      </c>
      <c r="C18" s="10">
        <v>1.53</v>
      </c>
      <c r="D18" s="10">
        <v>0.032495</v>
      </c>
      <c r="E18" s="10">
        <v>7</v>
      </c>
    </row>
    <row r="19" spans="1:5" ht="18.75">
      <c r="A19" s="10">
        <v>17</v>
      </c>
      <c r="B19" s="10" t="s">
        <v>19</v>
      </c>
      <c r="C19" s="10">
        <v>0.55</v>
      </c>
      <c r="D19" s="10">
        <v>0.011681</v>
      </c>
      <c r="E19" s="10">
        <v>4</v>
      </c>
    </row>
    <row r="20" spans="1:5" ht="18.75">
      <c r="A20" s="25" t="s">
        <v>26</v>
      </c>
      <c r="B20" s="27"/>
      <c r="C20" s="10">
        <f>SUM(C3:C19)</f>
        <v>549.9769999999997</v>
      </c>
      <c r="D20" s="10">
        <f>SUM(D3:D19)</f>
        <v>11.681484000000003</v>
      </c>
      <c r="E20" s="21">
        <f>SUM(E3:E19)</f>
        <v>138</v>
      </c>
    </row>
  </sheetData>
  <sheetProtection/>
  <mergeCells count="2">
    <mergeCell ref="A1:E1"/>
    <mergeCell ref="A20:B2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I21"/>
  <sheetViews>
    <sheetView rightToLeft="1" zoomScaleSheetLayoutView="90" zoomScalePageLayoutView="0" workbookViewId="0" topLeftCell="A1">
      <selection activeCell="G7" sqref="G7"/>
    </sheetView>
  </sheetViews>
  <sheetFormatPr defaultColWidth="9.140625" defaultRowHeight="15"/>
  <cols>
    <col min="1" max="1" width="10.8515625" style="1" customWidth="1"/>
    <col min="2" max="2" width="15.140625" style="1" customWidth="1"/>
    <col min="3" max="3" width="12.28125" style="2" customWidth="1"/>
    <col min="4" max="4" width="18.140625" style="2" bestFit="1" customWidth="1"/>
    <col min="5" max="5" width="21.7109375" style="2" bestFit="1" customWidth="1"/>
    <col min="6" max="6" width="12.28125" style="2" customWidth="1"/>
    <col min="7" max="16384" width="9.00390625" style="1" customWidth="1"/>
  </cols>
  <sheetData>
    <row r="1" spans="1:6" ht="24.75" customHeight="1">
      <c r="A1" s="25" t="s">
        <v>25</v>
      </c>
      <c r="B1" s="26"/>
      <c r="C1" s="26"/>
      <c r="D1" s="26"/>
      <c r="E1" s="27"/>
      <c r="F1" s="3"/>
    </row>
    <row r="2" spans="1:6" ht="21.75" customHeight="1">
      <c r="A2" s="10" t="s">
        <v>0</v>
      </c>
      <c r="B2" s="10" t="s">
        <v>1</v>
      </c>
      <c r="C2" s="9" t="s">
        <v>29</v>
      </c>
      <c r="D2" s="9" t="s">
        <v>30</v>
      </c>
      <c r="E2" s="10" t="s">
        <v>27</v>
      </c>
      <c r="F2" s="3"/>
    </row>
    <row r="3" spans="1:6" s="7" customFormat="1" ht="21.75" customHeight="1">
      <c r="A3" s="10">
        <v>1</v>
      </c>
      <c r="B3" s="10" t="s">
        <v>3</v>
      </c>
      <c r="C3" s="10"/>
      <c r="D3" s="10"/>
      <c r="E3" s="10"/>
      <c r="F3" s="5"/>
    </row>
    <row r="4" spans="1:6" s="7" customFormat="1" ht="21.75" customHeight="1">
      <c r="A4" s="10">
        <v>2</v>
      </c>
      <c r="B4" s="10" t="s">
        <v>4</v>
      </c>
      <c r="C4" s="10"/>
      <c r="D4" s="10"/>
      <c r="E4" s="10"/>
      <c r="F4" s="5"/>
    </row>
    <row r="5" spans="1:6" s="7" customFormat="1" ht="21.75" customHeight="1">
      <c r="A5" s="10">
        <v>3</v>
      </c>
      <c r="B5" s="10" t="s">
        <v>5</v>
      </c>
      <c r="C5" s="10"/>
      <c r="D5" s="10"/>
      <c r="E5" s="10"/>
      <c r="F5" s="5"/>
    </row>
    <row r="6" spans="1:6" s="7" customFormat="1" ht="21.75" customHeight="1">
      <c r="A6" s="10">
        <v>4</v>
      </c>
      <c r="B6" s="10" t="s">
        <v>6</v>
      </c>
      <c r="C6" s="10"/>
      <c r="D6" s="10"/>
      <c r="E6" s="10"/>
      <c r="F6" s="5"/>
    </row>
    <row r="7" spans="1:6" s="7" customFormat="1" ht="21.75" customHeight="1">
      <c r="A7" s="10">
        <v>5</v>
      </c>
      <c r="B7" s="10" t="s">
        <v>7</v>
      </c>
      <c r="C7" s="10"/>
      <c r="D7" s="10"/>
      <c r="E7" s="10"/>
      <c r="F7" s="5"/>
    </row>
    <row r="8" spans="1:9" s="7" customFormat="1" ht="21.75" customHeight="1">
      <c r="A8" s="10">
        <v>6</v>
      </c>
      <c r="B8" s="10" t="s">
        <v>8</v>
      </c>
      <c r="C8" s="10"/>
      <c r="D8" s="10"/>
      <c r="E8" s="10"/>
      <c r="F8" s="5"/>
      <c r="I8" s="7" t="s">
        <v>28</v>
      </c>
    </row>
    <row r="9" spans="1:6" s="7" customFormat="1" ht="21.75" customHeight="1">
      <c r="A9" s="10">
        <v>7</v>
      </c>
      <c r="B9" s="10" t="s">
        <v>9</v>
      </c>
      <c r="C9" s="10"/>
      <c r="D9" s="10"/>
      <c r="E9" s="10"/>
      <c r="F9" s="5"/>
    </row>
    <row r="10" spans="1:6" s="7" customFormat="1" ht="21.75" customHeight="1">
      <c r="A10" s="10">
        <v>8</v>
      </c>
      <c r="B10" s="10" t="s">
        <v>10</v>
      </c>
      <c r="C10" s="10"/>
      <c r="D10" s="10"/>
      <c r="E10" s="10"/>
      <c r="F10" s="5"/>
    </row>
    <row r="11" spans="1:6" s="7" customFormat="1" ht="21.75" customHeight="1">
      <c r="A11" s="10">
        <v>9</v>
      </c>
      <c r="B11" s="10" t="s">
        <v>11</v>
      </c>
      <c r="C11" s="10"/>
      <c r="D11" s="10"/>
      <c r="E11" s="10"/>
      <c r="F11" s="5"/>
    </row>
    <row r="12" spans="1:6" s="7" customFormat="1" ht="21.75" customHeight="1">
      <c r="A12" s="10">
        <v>10</v>
      </c>
      <c r="B12" s="10" t="s">
        <v>12</v>
      </c>
      <c r="C12" s="10"/>
      <c r="D12" s="10"/>
      <c r="E12" s="10"/>
      <c r="F12" s="5"/>
    </row>
    <row r="13" spans="1:6" s="7" customFormat="1" ht="21.75" customHeight="1">
      <c r="A13" s="10">
        <v>11</v>
      </c>
      <c r="B13" s="10" t="s">
        <v>13</v>
      </c>
      <c r="C13" s="10"/>
      <c r="D13" s="10"/>
      <c r="E13" s="10"/>
      <c r="F13" s="5"/>
    </row>
    <row r="14" spans="1:6" ht="21.75" customHeight="1">
      <c r="A14" s="10">
        <v>12</v>
      </c>
      <c r="B14" s="10" t="s">
        <v>14</v>
      </c>
      <c r="C14" s="10"/>
      <c r="D14" s="10"/>
      <c r="E14" s="10"/>
      <c r="F14" s="4"/>
    </row>
    <row r="15" spans="1:6" s="7" customFormat="1" ht="21.75" customHeight="1">
      <c r="A15" s="10">
        <v>13</v>
      </c>
      <c r="B15" s="10" t="s">
        <v>15</v>
      </c>
      <c r="C15" s="10"/>
      <c r="D15" s="10"/>
      <c r="E15" s="10"/>
      <c r="F15" s="5"/>
    </row>
    <row r="16" spans="1:6" s="7" customFormat="1" ht="21.75" customHeight="1">
      <c r="A16" s="10">
        <v>14</v>
      </c>
      <c r="B16" s="10" t="s">
        <v>17</v>
      </c>
      <c r="C16" s="10"/>
      <c r="D16" s="10"/>
      <c r="E16" s="10"/>
      <c r="F16" s="5"/>
    </row>
    <row r="17" spans="1:6" ht="21.75" customHeight="1">
      <c r="A17" s="10">
        <v>15</v>
      </c>
      <c r="B17" s="10" t="s">
        <v>18</v>
      </c>
      <c r="C17" s="10"/>
      <c r="D17" s="10"/>
      <c r="E17" s="10"/>
      <c r="F17" s="4"/>
    </row>
    <row r="18" spans="1:6" s="7" customFormat="1" ht="21.75" customHeight="1">
      <c r="A18" s="10">
        <v>16</v>
      </c>
      <c r="B18" s="10" t="s">
        <v>19</v>
      </c>
      <c r="C18" s="10"/>
      <c r="D18" s="10"/>
      <c r="E18" s="10"/>
      <c r="F18" s="5"/>
    </row>
    <row r="19" spans="1:6" ht="21.75" customHeight="1">
      <c r="A19" s="10" t="s">
        <v>26</v>
      </c>
      <c r="B19" s="10"/>
      <c r="C19" s="10"/>
      <c r="D19" s="10"/>
      <c r="E19" s="10"/>
      <c r="F19" s="5"/>
    </row>
    <row r="21" spans="1:5" ht="15">
      <c r="A21" s="28"/>
      <c r="B21" s="28"/>
      <c r="C21" s="28"/>
      <c r="D21" s="28"/>
      <c r="E21" s="28"/>
    </row>
  </sheetData>
  <sheetProtection/>
  <mergeCells count="2">
    <mergeCell ref="A1:E1"/>
    <mergeCell ref="A21:E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زاهدی فاطمه</dc:creator>
  <cp:keywords/>
  <dc:description/>
  <cp:lastModifiedBy>سلیمی بحری پیمانه</cp:lastModifiedBy>
  <cp:lastPrinted>2016-11-02T04:38:18Z</cp:lastPrinted>
  <dcterms:created xsi:type="dcterms:W3CDTF">2014-06-22T04:18:54Z</dcterms:created>
  <dcterms:modified xsi:type="dcterms:W3CDTF">2018-02-26T05:39:55Z</dcterms:modified>
  <cp:category/>
  <cp:version/>
  <cp:contentType/>
  <cp:contentStatus/>
</cp:coreProperties>
</file>